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fedulova\Desktop\"/>
    </mc:Choice>
  </mc:AlternateContent>
  <xr:revisionPtr revIDLastSave="0" documentId="8_{41FBA155-973F-4547-BA61-7CFDBCD175E1}" xr6:coauthVersionLast="36" xr6:coauthVersionMax="36" xr10:uidLastSave="{00000000-0000-0000-0000-000000000000}"/>
  <bookViews>
    <workbookView xWindow="-120" yWindow="-120" windowWidth="29040" windowHeight="15840" xr2:uid="{925FD255-EF71-9640-A033-07DEB3A4D54C}"/>
  </bookViews>
  <sheets>
    <sheet name="Калькулятор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3" l="1"/>
  <c r="E9" i="3" s="1"/>
  <c r="G9" i="3" s="1"/>
  <c r="E5" i="3"/>
  <c r="H5" i="3" s="1"/>
  <c r="C11" i="3"/>
  <c r="E11" i="3" s="1"/>
  <c r="G11" i="3" s="1"/>
  <c r="C7" i="3"/>
  <c r="E7" i="3" s="1"/>
  <c r="G7" i="3" s="1"/>
  <c r="H9" i="3" l="1"/>
  <c r="I9" i="3"/>
  <c r="I7" i="3"/>
  <c r="H7" i="3"/>
  <c r="H11" i="3"/>
  <c r="I11" i="3"/>
  <c r="G5" i="3"/>
  <c r="I5" i="3"/>
  <c r="L9" i="3" l="1"/>
  <c r="M9" i="3"/>
  <c r="N9" i="3"/>
  <c r="L11" i="3"/>
  <c r="M7" i="3"/>
  <c r="N11" i="3"/>
  <c r="O7" i="3"/>
  <c r="M11" i="3"/>
  <c r="P7" i="3"/>
  <c r="L7" i="3"/>
  <c r="N7" i="3"/>
</calcChain>
</file>

<file path=xl/sharedStrings.xml><?xml version="1.0" encoding="utf-8"?>
<sst xmlns="http://schemas.openxmlformats.org/spreadsheetml/2006/main" count="74" uniqueCount="61">
  <si>
    <t xml:space="preserve">численность персонала, которым выдается мыло, чел </t>
  </si>
  <si>
    <t xml:space="preserve">кусковое мыло </t>
  </si>
  <si>
    <t>кол-во литров на численность на 1 мес</t>
  </si>
  <si>
    <t xml:space="preserve">норма выдачи кусковое мыло </t>
  </si>
  <si>
    <t xml:space="preserve">200 гр на мес </t>
  </si>
  <si>
    <t xml:space="preserve">норма выдачи жидкое мыло </t>
  </si>
  <si>
    <t xml:space="preserve">250 мл на мес </t>
  </si>
  <si>
    <t xml:space="preserve">расход на 1 нажатие жидкое мыло </t>
  </si>
  <si>
    <t xml:space="preserve">2 мл </t>
  </si>
  <si>
    <t xml:space="preserve">расчет по жидкому мылу </t>
  </si>
  <si>
    <t xml:space="preserve">кол-во дозаторов </t>
  </si>
  <si>
    <t>норма выдачи на мес на 1 чел, кг</t>
  </si>
  <si>
    <t xml:space="preserve">
</t>
  </si>
  <si>
    <t>расход на 1 нажатие пенное  мыло</t>
  </si>
  <si>
    <t>ячейка защищена</t>
  </si>
  <si>
    <t xml:space="preserve">значение можно менять </t>
  </si>
  <si>
    <t xml:space="preserve">расчет экономии </t>
  </si>
  <si>
    <t xml:space="preserve">ЭКОНОМИЯ  (*) на 1 мес </t>
  </si>
  <si>
    <t>ЭКОНОМИЯ  (*) на 6 мес</t>
  </si>
  <si>
    <t>ЭКОНОМИЯ (*)  на 12 мес</t>
  </si>
  <si>
    <t xml:space="preserve">ПОЛНАЯ экономия (**)  на  6 мес </t>
  </si>
  <si>
    <t>ПОЛНАЯ ЭКОНОМИЯ (**)   - разница между затратами на индив и колл выдачу и покупку дозаторов + доп экономия за счет реального потребления</t>
  </si>
  <si>
    <t xml:space="preserve">ЭКОНОМИЯ  (*)  - разница между затратами на индив и колл выдачу и покупку дозаторов </t>
  </si>
  <si>
    <t xml:space="preserve">ЛЕГЕНДА: </t>
  </si>
  <si>
    <t xml:space="preserve">КАЛЬКУЛЯТОР </t>
  </si>
  <si>
    <t xml:space="preserve">ПОЛНАЯ экономия (**)  на  12 мес </t>
  </si>
  <si>
    <t>сто-ть бутыли 5 литров, руб с НДС</t>
  </si>
  <si>
    <t>кол-во дозаторов</t>
  </si>
  <si>
    <t>сто-ть бутыли ПЭТ 5л, руб с НДС</t>
  </si>
  <si>
    <t>стоимость наливного дозатора для пенного мыла, руб с НДС</t>
  </si>
  <si>
    <t xml:space="preserve">численность персонала, которому выдается мыло, чел </t>
  </si>
  <si>
    <t>кол-во кусков по норме выдачи на 1 мес, шт</t>
  </si>
  <si>
    <t>затраты в мес при индив выдаче, руб с НДС</t>
  </si>
  <si>
    <t>норма выдачи на мес на 1 чел, л</t>
  </si>
  <si>
    <t xml:space="preserve">ШАГ 2: расчет экономии при переходе на ЖИДКОЕ МЫЛО (численность автоматически подставляется из расчета кускового мыла- ШАГ 1) </t>
  </si>
  <si>
    <t xml:space="preserve">ШАГ 3: расчет экономии при переходе на ПЕННОЕ  МЫЛО и НАЛИВНОЙ ДОЗАТОР (численность автоматически подставляется из расчета кускового мыла- ШАГ 1) </t>
  </si>
  <si>
    <t>расчетное кол-во пенного мыла на 1 мес, л</t>
  </si>
  <si>
    <t>затраты на пенное мыло на численность, руб с НДС</t>
  </si>
  <si>
    <t>затраты 6 мес при индив выдаче, руб с НДС</t>
  </si>
  <si>
    <t>затраты 12 мес при индив выдаче, руб с НДС</t>
  </si>
  <si>
    <t xml:space="preserve">затраты на жидкое мыло В МЕСЯЦ на численность, руб с НДС </t>
  </si>
  <si>
    <t>затраты на пенное мыло В МЕСЯЦ на численность, руб с НДС</t>
  </si>
  <si>
    <t xml:space="preserve">затраты на жидкое мыло на 6 МЕСЯЦЕВ на численность, руб с НДС </t>
  </si>
  <si>
    <t xml:space="preserve">затраты на жидкое мыло на 12 МЕСЯЦЕВ на численность, руб с НДС </t>
  </si>
  <si>
    <t xml:space="preserve">затраты на пенное мыло на 6 МЕСЯЦЕВ на численность, руб с НДС </t>
  </si>
  <si>
    <t xml:space="preserve">затраты на пенное мыло на 12 МЕСЯЦЕВ на численность, руб с НДС </t>
  </si>
  <si>
    <t>сто-ть 1 куска мыла (100 гр) , руб с НДС</t>
  </si>
  <si>
    <t>стоимость наливного дозатора, руб с НДС</t>
  </si>
  <si>
    <t xml:space="preserve">сто-ть еврофлакона 1л, руб с НДС </t>
  </si>
  <si>
    <t xml:space="preserve">стоимость  фиксатора настенного , руб с НДС </t>
  </si>
  <si>
    <t xml:space="preserve">кол-во фиксаторов </t>
  </si>
  <si>
    <t xml:space="preserve">ШАГ 3: расчет экономии при переходе на ПЕННОЕ  МЫЛО и ДОЗАТОР 1000 мл, еврофлакон + фиксатор (численность автоматически подставляется из расчета кускового мыла- ШАГ 1) </t>
  </si>
  <si>
    <t xml:space="preserve">1 мл </t>
  </si>
  <si>
    <t>переход с кускового мыла на жидкое или пенное мыло (НОРМЫ ДЛЯ ДУШЕВЫХ КОМНАТ: 200 гр кусковое и 250 гр жидкое))</t>
  </si>
  <si>
    <t>250 мл/ 2мл за нажатие=150 вымыть руки в месяц / 22 рабочих дня = 7 раз в день мыть руки</t>
  </si>
  <si>
    <t xml:space="preserve">1 мл за нажатие * 7 раз в день * 22 раб дня = 154 грамма в месяц </t>
  </si>
  <si>
    <t>жидкое мыло в бутылях 5 литров + наливной дозатор</t>
  </si>
  <si>
    <t xml:space="preserve">жидкое мыло ПЭТ бутыль 5 литров + ПЕННЫЙ наливной дозатор  </t>
  </si>
  <si>
    <t xml:space="preserve">Пенное мыло 1 литр + фиксатор настеный </t>
  </si>
  <si>
    <t>расчет по ПЕННОМУ мылу (фактическая экономия)</t>
  </si>
  <si>
    <t xml:space="preserve">ШАГ 1: расчет затрат на кусковое мыло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</si>
</sst>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4" x14ac:knownFonts="1"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b/>
      <i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3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4" borderId="5" xfId="0" applyFill="1" applyBorder="1" applyAlignment="1">
      <alignment wrapText="1"/>
    </xf>
    <xf numFmtId="0" fontId="1" fillId="5" borderId="0" xfId="0" applyFont="1" applyFill="1"/>
    <xf numFmtId="0" fontId="0" fillId="0" borderId="8" xfId="0" applyBorder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164" fontId="1" fillId="0" borderId="0" xfId="0" applyNumberFormat="1" applyFont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5" borderId="2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4" borderId="5" xfId="0" applyFill="1" applyBorder="1" applyAlignment="1" applyProtection="1">
      <alignment vertical="top" wrapText="1"/>
      <protection hidden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5" xfId="0" applyFill="1" applyBorder="1" applyAlignment="1" applyProtection="1">
      <alignment vertical="top" wrapText="1"/>
      <protection locked="0"/>
    </xf>
    <xf numFmtId="164" fontId="1" fillId="4" borderId="5" xfId="0" applyNumberFormat="1" applyFont="1" applyFill="1" applyBorder="1" applyAlignment="1" applyProtection="1">
      <alignment vertical="top" wrapText="1"/>
      <protection hidden="1"/>
    </xf>
    <xf numFmtId="164" fontId="0" fillId="0" borderId="6" xfId="0" applyNumberFormat="1" applyBorder="1" applyAlignment="1">
      <alignment vertical="top" wrapText="1"/>
    </xf>
    <xf numFmtId="164" fontId="0" fillId="0" borderId="7" xfId="0" applyNumberFormat="1" applyBorder="1" applyAlignment="1">
      <alignment vertical="top" wrapText="1"/>
    </xf>
    <xf numFmtId="0" fontId="0" fillId="0" borderId="0" xfId="0" applyAlignment="1">
      <alignment vertical="top"/>
    </xf>
    <xf numFmtId="0" fontId="0" fillId="3" borderId="5" xfId="0" applyFill="1" applyBorder="1" applyAlignment="1" applyProtection="1">
      <alignment vertical="top"/>
      <protection locked="0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0" fillId="0" borderId="5" xfId="0" applyNumberFormat="1" applyBorder="1" applyAlignment="1">
      <alignment vertical="top" wrapText="1"/>
    </xf>
    <xf numFmtId="3" fontId="0" fillId="4" borderId="5" xfId="0" applyNumberFormat="1" applyFill="1" applyBorder="1" applyAlignment="1" applyProtection="1">
      <alignment vertical="top" wrapText="1"/>
      <protection hidden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39689</xdr:colOff>
      <xdr:row>9</xdr:row>
      <xdr:rowOff>370417</xdr:rowOff>
    </xdr:from>
    <xdr:to>
      <xdr:col>0</xdr:col>
      <xdr:colOff>888085</xdr:colOff>
      <xdr:row>9</xdr:row>
      <xdr:rowOff>1217083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97E3832-AF95-0741-A50B-00806D034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9" y="6669617"/>
          <a:ext cx="848396" cy="846666"/>
        </a:xfrm>
        <a:prstGeom prst="rect">
          <a:avLst/>
        </a:prstGeom>
      </xdr:spPr>
    </xdr:pic>
    <xdr:clientData/>
  </xdr:twoCellAnchor>
  <xdr:twoCellAnchor editAs="oneCell">
    <xdr:from>
      <xdr:col>0</xdr:col>
      <xdr:colOff>645583</xdr:colOff>
      <xdr:row>3</xdr:row>
      <xdr:rowOff>359834</xdr:rowOff>
    </xdr:from>
    <xdr:to>
      <xdr:col>0</xdr:col>
      <xdr:colOff>1902407</xdr:colOff>
      <xdr:row>4</xdr:row>
      <xdr:rowOff>135467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660BD9A-583C-FC4A-9824-DA96A1F227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22" b="14667"/>
        <a:stretch/>
      </xdr:blipFill>
      <xdr:spPr bwMode="auto">
        <a:xfrm>
          <a:off x="645583" y="1109134"/>
          <a:ext cx="1256824" cy="867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66146</xdr:colOff>
      <xdr:row>5</xdr:row>
      <xdr:rowOff>608541</xdr:rowOff>
    </xdr:from>
    <xdr:to>
      <xdr:col>0</xdr:col>
      <xdr:colOff>914543</xdr:colOff>
      <xdr:row>6</xdr:row>
      <xdr:rowOff>132291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4C844D32-B79F-A542-A5F3-FB49D1049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46" y="2919941"/>
          <a:ext cx="848397" cy="844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451380</xdr:rowOff>
    </xdr:from>
    <xdr:to>
      <xdr:col>0</xdr:col>
      <xdr:colOff>848397</xdr:colOff>
      <xdr:row>7</xdr:row>
      <xdr:rowOff>1298047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5F45D2B7-BA7B-A24D-821D-4DCD83019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94780"/>
          <a:ext cx="848397" cy="846667"/>
        </a:xfrm>
        <a:prstGeom prst="rect">
          <a:avLst/>
        </a:prstGeom>
      </xdr:spPr>
    </xdr:pic>
    <xdr:clientData/>
  </xdr:twoCellAnchor>
  <xdr:twoCellAnchor editAs="oneCell">
    <xdr:from>
      <xdr:col>0</xdr:col>
      <xdr:colOff>1697339</xdr:colOff>
      <xdr:row>5</xdr:row>
      <xdr:rowOff>122464</xdr:rowOff>
    </xdr:from>
    <xdr:to>
      <xdr:col>0</xdr:col>
      <xdr:colOff>2568801</xdr:colOff>
      <xdr:row>6</xdr:row>
      <xdr:rowOff>447814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D4A09BD-59EB-C34C-AAC9-8C337A02E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39" y="2340428"/>
          <a:ext cx="871462" cy="1645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1510393</xdr:colOff>
      <xdr:row>7</xdr:row>
      <xdr:rowOff>95250</xdr:rowOff>
    </xdr:from>
    <xdr:to>
      <xdr:col>0</xdr:col>
      <xdr:colOff>2391780</xdr:colOff>
      <xdr:row>8</xdr:row>
      <xdr:rowOff>247591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CD11A4E-84EB-4EED-8766-E167AF96E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0393" y="4340679"/>
          <a:ext cx="881387" cy="1662734"/>
        </a:xfrm>
        <a:prstGeom prst="rect">
          <a:avLst/>
        </a:prstGeom>
      </xdr:spPr>
    </xdr:pic>
    <xdr:clientData/>
  </xdr:twoCellAnchor>
  <xdr:twoCellAnchor editAs="oneCell">
    <xdr:from>
      <xdr:col>0</xdr:col>
      <xdr:colOff>843644</xdr:colOff>
      <xdr:row>7</xdr:row>
      <xdr:rowOff>231321</xdr:rowOff>
    </xdr:from>
    <xdr:to>
      <xdr:col>0</xdr:col>
      <xdr:colOff>1792888</xdr:colOff>
      <xdr:row>8</xdr:row>
      <xdr:rowOff>294768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42843848-F3E9-43D4-AB7E-8A183970C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 bwMode="auto">
        <a:xfrm>
          <a:off x="843644" y="4476750"/>
          <a:ext cx="949244" cy="1573840"/>
        </a:xfrm>
        <a:prstGeom prst="rect">
          <a:avLst/>
        </a:prstGeom>
      </xdr:spPr>
    </xdr:pic>
    <xdr:clientData/>
  </xdr:twoCellAnchor>
  <xdr:twoCellAnchor editAs="oneCell">
    <xdr:from>
      <xdr:col>0</xdr:col>
      <xdr:colOff>859973</xdr:colOff>
      <xdr:row>5</xdr:row>
      <xdr:rowOff>274864</xdr:rowOff>
    </xdr:from>
    <xdr:to>
      <xdr:col>0</xdr:col>
      <xdr:colOff>1809217</xdr:colOff>
      <xdr:row>6</xdr:row>
      <xdr:rowOff>528811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73121CE3-60AE-4E98-9379-288881F33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 bwMode="auto">
        <a:xfrm>
          <a:off x="859973" y="2492828"/>
          <a:ext cx="949244" cy="1573840"/>
        </a:xfrm>
        <a:prstGeom prst="rect">
          <a:avLst/>
        </a:prstGeom>
      </xdr:spPr>
    </xdr:pic>
    <xdr:clientData/>
  </xdr:twoCellAnchor>
  <xdr:twoCellAnchor>
    <xdr:from>
      <xdr:col>0</xdr:col>
      <xdr:colOff>870860</xdr:colOff>
      <xdr:row>9</xdr:row>
      <xdr:rowOff>61204</xdr:rowOff>
    </xdr:from>
    <xdr:to>
      <xdr:col>0</xdr:col>
      <xdr:colOff>2109108</xdr:colOff>
      <xdr:row>10</xdr:row>
      <xdr:rowOff>356008</xdr:rowOff>
    </xdr:to>
    <xdr:grpSp>
      <xdr:nvGrpSpPr>
        <xdr:cNvPr id="19" name="Группа 18">
          <a:extLst>
            <a:ext uri="{FF2B5EF4-FFF2-40B4-BE49-F238E27FC236}">
              <a16:creationId xmlns:a16="http://schemas.microsoft.com/office/drawing/2014/main" id="{1E127A6D-7ADC-459E-93D6-EC07273FCBB0}"/>
            </a:ext>
          </a:extLst>
        </xdr:cNvPr>
        <xdr:cNvGrpSpPr>
          <a:grpSpLocks noChangeAspect="1"/>
        </xdr:cNvGrpSpPr>
      </xdr:nvGrpSpPr>
      <xdr:grpSpPr>
        <a:xfrm>
          <a:off x="870860" y="6334097"/>
          <a:ext cx="1238248" cy="1791590"/>
          <a:chOff x="1283001" y="1154060"/>
          <a:chExt cx="3295610" cy="4631694"/>
        </a:xfrm>
      </xdr:grpSpPr>
      <xdr:pic>
        <xdr:nvPicPr>
          <xdr:cNvPr id="20" name="Рисунок 19">
            <a:extLst>
              <a:ext uri="{FF2B5EF4-FFF2-40B4-BE49-F238E27FC236}">
                <a16:creationId xmlns:a16="http://schemas.microsoft.com/office/drawing/2014/main" id="{6B2E21AC-40D5-4A5D-BA36-26B84D5483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83001" y="1694045"/>
            <a:ext cx="1886113" cy="4030157"/>
          </a:xfrm>
          <a:prstGeom prst="rect">
            <a:avLst/>
          </a:prstGeom>
        </xdr:spPr>
      </xdr:pic>
      <xdr:pic>
        <xdr:nvPicPr>
          <xdr:cNvPr id="21" name="Рисунок 20">
            <a:extLst>
              <a:ext uri="{FF2B5EF4-FFF2-40B4-BE49-F238E27FC236}">
                <a16:creationId xmlns:a16="http://schemas.microsoft.com/office/drawing/2014/main" id="{978051B7-3451-4C3C-B585-B48CFED04C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91764" y="1154060"/>
            <a:ext cx="1786847" cy="463169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30681-B215-594B-991C-EC3970036439}">
  <sheetPr>
    <pageSetUpPr fitToPage="1"/>
  </sheetPr>
  <dimension ref="A2:P23"/>
  <sheetViews>
    <sheetView tabSelected="1" zoomScale="70" zoomScaleNormal="70" workbookViewId="0">
      <selection activeCell="F9" sqref="F9"/>
    </sheetView>
  </sheetViews>
  <sheetFormatPr defaultColWidth="11" defaultRowHeight="15.75" x14ac:dyDescent="0.25"/>
  <cols>
    <col min="1" max="1" width="34.125" customWidth="1"/>
    <col min="2" max="2" width="36.375" customWidth="1"/>
    <col min="3" max="3" width="13" customWidth="1"/>
    <col min="4" max="4" width="11.125" bestFit="1" customWidth="1"/>
    <col min="5" max="5" width="12.875" customWidth="1"/>
    <col min="6" max="6" width="11.125" bestFit="1" customWidth="1"/>
    <col min="7" max="9" width="12.125" customWidth="1"/>
    <col min="10" max="10" width="11.625" customWidth="1"/>
    <col min="11" max="11" width="12" bestFit="1" customWidth="1"/>
    <col min="12" max="12" width="20.125" customWidth="1"/>
    <col min="13" max="13" width="20.875" customWidth="1"/>
    <col min="14" max="14" width="20.375" customWidth="1"/>
    <col min="15" max="15" width="18.875" customWidth="1"/>
    <col min="16" max="16" width="24" customWidth="1"/>
  </cols>
  <sheetData>
    <row r="2" spans="1:16" ht="21" x14ac:dyDescent="0.35">
      <c r="A2" s="31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6" ht="21.75" thickBot="1" x14ac:dyDescent="0.4">
      <c r="A3" s="31" t="s">
        <v>53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6" ht="79.5" thickBot="1" x14ac:dyDescent="0.3">
      <c r="A4" s="32" t="s">
        <v>12</v>
      </c>
      <c r="B4" s="12" t="s">
        <v>60</v>
      </c>
      <c r="C4" s="13" t="s">
        <v>30</v>
      </c>
      <c r="D4" s="13" t="s">
        <v>11</v>
      </c>
      <c r="E4" s="13" t="s">
        <v>31</v>
      </c>
      <c r="F4" s="13" t="s">
        <v>46</v>
      </c>
      <c r="G4" s="13" t="s">
        <v>32</v>
      </c>
      <c r="H4" s="13" t="s">
        <v>38</v>
      </c>
      <c r="I4" s="13" t="s">
        <v>39</v>
      </c>
      <c r="J4" s="3"/>
      <c r="K4" s="3"/>
      <c r="L4" s="3"/>
      <c r="M4" s="3"/>
      <c r="N4" s="3"/>
      <c r="O4" s="4"/>
      <c r="P4" s="3"/>
    </row>
    <row r="5" spans="1:16" s="23" customFormat="1" ht="33.75" customHeight="1" thickBot="1" x14ac:dyDescent="0.3">
      <c r="A5" s="33"/>
      <c r="B5" s="16" t="s">
        <v>1</v>
      </c>
      <c r="C5" s="24">
        <v>2000</v>
      </c>
      <c r="D5" s="17">
        <v>0.2</v>
      </c>
      <c r="E5" s="17">
        <f>C5*3</f>
        <v>6000</v>
      </c>
      <c r="F5" s="19">
        <v>90</v>
      </c>
      <c r="G5" s="28">
        <f>F5*E5</f>
        <v>540000</v>
      </c>
      <c r="H5" s="28">
        <f>E5*6*F5</f>
        <v>3240000</v>
      </c>
      <c r="I5" s="28">
        <f>E5*F5*12</f>
        <v>6480000</v>
      </c>
      <c r="J5" s="25"/>
      <c r="K5" s="25"/>
      <c r="L5" s="25"/>
      <c r="M5" s="26"/>
      <c r="N5" s="27"/>
      <c r="O5" s="21"/>
      <c r="P5" s="27"/>
    </row>
    <row r="6" spans="1:16" ht="104.1" customHeight="1" x14ac:dyDescent="0.25">
      <c r="A6" s="29"/>
      <c r="B6" s="12" t="s">
        <v>34</v>
      </c>
      <c r="C6" s="13" t="s">
        <v>30</v>
      </c>
      <c r="D6" s="13" t="s">
        <v>33</v>
      </c>
      <c r="E6" s="13" t="s">
        <v>2</v>
      </c>
      <c r="F6" s="13" t="s">
        <v>26</v>
      </c>
      <c r="G6" s="13" t="s">
        <v>40</v>
      </c>
      <c r="H6" s="13" t="s">
        <v>42</v>
      </c>
      <c r="I6" s="13" t="s">
        <v>43</v>
      </c>
      <c r="J6" s="13" t="s">
        <v>47</v>
      </c>
      <c r="K6" s="13" t="s">
        <v>27</v>
      </c>
      <c r="L6" s="14" t="s">
        <v>17</v>
      </c>
      <c r="M6" s="15" t="s">
        <v>18</v>
      </c>
      <c r="N6" s="15" t="s">
        <v>19</v>
      </c>
      <c r="O6" s="15" t="s">
        <v>20</v>
      </c>
      <c r="P6" s="15" t="s">
        <v>25</v>
      </c>
    </row>
    <row r="7" spans="1:16" s="23" customFormat="1" ht="55.5" customHeight="1" thickBot="1" x14ac:dyDescent="0.3">
      <c r="A7" s="30"/>
      <c r="B7" s="16" t="s">
        <v>56</v>
      </c>
      <c r="C7" s="17">
        <f>C5</f>
        <v>2000</v>
      </c>
      <c r="D7" s="17">
        <v>0.25</v>
      </c>
      <c r="E7" s="17">
        <f>C7*D7</f>
        <v>500</v>
      </c>
      <c r="F7" s="18">
        <v>295</v>
      </c>
      <c r="G7" s="28">
        <f>E7/5*F7</f>
        <v>29500</v>
      </c>
      <c r="H7" s="28">
        <f>G7*6</f>
        <v>177000</v>
      </c>
      <c r="I7" s="28">
        <f>G7*12</f>
        <v>354000</v>
      </c>
      <c r="J7" s="19">
        <v>504</v>
      </c>
      <c r="K7" s="19">
        <v>30</v>
      </c>
      <c r="L7" s="20">
        <f>G5-G7-J7*K7</f>
        <v>495380</v>
      </c>
      <c r="M7" s="20">
        <f>(G5-G7)*6-J7*K7</f>
        <v>3047880</v>
      </c>
      <c r="N7" s="20">
        <f>(G5-G7)*12-J7*K7</f>
        <v>6110880</v>
      </c>
      <c r="O7" s="20">
        <f>(G5-G7*0.7)*6-J7*K7</f>
        <v>3100980</v>
      </c>
      <c r="P7" s="20">
        <f>(G5-G7*0.7)*12-J7*K7</f>
        <v>6217080</v>
      </c>
    </row>
    <row r="8" spans="1:16" ht="119.1" customHeight="1" x14ac:dyDescent="0.25">
      <c r="A8" s="29"/>
      <c r="B8" s="12" t="s">
        <v>35</v>
      </c>
      <c r="C8" s="13" t="s">
        <v>30</v>
      </c>
      <c r="D8" s="13" t="s">
        <v>36</v>
      </c>
      <c r="E8" s="13" t="s">
        <v>2</v>
      </c>
      <c r="F8" s="13" t="s">
        <v>28</v>
      </c>
      <c r="G8" s="13" t="s">
        <v>41</v>
      </c>
      <c r="H8" s="13" t="s">
        <v>44</v>
      </c>
      <c r="I8" s="13" t="s">
        <v>45</v>
      </c>
      <c r="J8" s="13" t="s">
        <v>29</v>
      </c>
      <c r="K8" s="13" t="s">
        <v>10</v>
      </c>
      <c r="L8" s="14" t="s">
        <v>17</v>
      </c>
      <c r="M8" s="15" t="s">
        <v>18</v>
      </c>
      <c r="N8" s="15" t="s">
        <v>19</v>
      </c>
      <c r="O8" s="4"/>
      <c r="P8" s="4"/>
    </row>
    <row r="9" spans="1:16" s="23" customFormat="1" ht="42.75" customHeight="1" thickBot="1" x14ac:dyDescent="0.3">
      <c r="A9" s="30"/>
      <c r="B9" s="16" t="s">
        <v>57</v>
      </c>
      <c r="C9" s="17">
        <f>C5</f>
        <v>2000</v>
      </c>
      <c r="D9" s="17">
        <v>0.25</v>
      </c>
      <c r="E9" s="17">
        <f>C9*D9</f>
        <v>500</v>
      </c>
      <c r="F9" s="18">
        <v>798</v>
      </c>
      <c r="G9" s="28">
        <f>E9*F9/5</f>
        <v>79800</v>
      </c>
      <c r="H9" s="28">
        <f>G9*6</f>
        <v>478800</v>
      </c>
      <c r="I9" s="28">
        <f>G9*12</f>
        <v>957600</v>
      </c>
      <c r="J9" s="19">
        <v>980</v>
      </c>
      <c r="K9" s="19">
        <v>30</v>
      </c>
      <c r="L9" s="20">
        <f>G5-G9-J9*K9</f>
        <v>430800</v>
      </c>
      <c r="M9" s="20">
        <f>(G5-G9)*6-J9*K9</f>
        <v>2731800</v>
      </c>
      <c r="N9" s="20">
        <f>(G5-G9)*12-J9*K9</f>
        <v>5493000</v>
      </c>
      <c r="O9" s="21"/>
      <c r="P9" s="22"/>
    </row>
    <row r="10" spans="1:16" ht="117.95" customHeight="1" x14ac:dyDescent="0.25">
      <c r="A10" s="29"/>
      <c r="B10" s="12" t="s">
        <v>51</v>
      </c>
      <c r="C10" s="13" t="s">
        <v>0</v>
      </c>
      <c r="D10" s="13" t="s">
        <v>36</v>
      </c>
      <c r="E10" s="13" t="s">
        <v>2</v>
      </c>
      <c r="F10" s="13" t="s">
        <v>48</v>
      </c>
      <c r="G10" s="13" t="s">
        <v>37</v>
      </c>
      <c r="H10" s="13" t="s">
        <v>44</v>
      </c>
      <c r="I10" s="13" t="s">
        <v>45</v>
      </c>
      <c r="J10" s="13" t="s">
        <v>49</v>
      </c>
      <c r="K10" s="13" t="s">
        <v>50</v>
      </c>
      <c r="L10" s="14" t="s">
        <v>17</v>
      </c>
      <c r="M10" s="15" t="s">
        <v>18</v>
      </c>
      <c r="N10" s="15" t="s">
        <v>19</v>
      </c>
      <c r="O10" s="4"/>
      <c r="P10" s="4"/>
    </row>
    <row r="11" spans="1:16" s="23" customFormat="1" ht="44.25" customHeight="1" thickBot="1" x14ac:dyDescent="0.3">
      <c r="A11" s="30"/>
      <c r="B11" s="16" t="s">
        <v>58</v>
      </c>
      <c r="C11" s="17">
        <f>C5</f>
        <v>2000</v>
      </c>
      <c r="D11" s="17">
        <v>0.25</v>
      </c>
      <c r="E11" s="17">
        <f>C11*D11</f>
        <v>500</v>
      </c>
      <c r="F11" s="18">
        <v>399</v>
      </c>
      <c r="G11" s="28">
        <f>E11*F11</f>
        <v>199500</v>
      </c>
      <c r="H11" s="28">
        <f>G11*6</f>
        <v>1197000</v>
      </c>
      <c r="I11" s="28">
        <f>G11*12</f>
        <v>2394000</v>
      </c>
      <c r="J11" s="19">
        <v>200</v>
      </c>
      <c r="K11" s="19">
        <v>30</v>
      </c>
      <c r="L11" s="20">
        <f>G5-G11-J11*K11</f>
        <v>334500</v>
      </c>
      <c r="M11" s="20">
        <f>(G5-G11)*6-J11*K11</f>
        <v>2037000</v>
      </c>
      <c r="N11" s="20">
        <f>(G5-G11)*12-J11*K11</f>
        <v>4080000</v>
      </c>
      <c r="O11" s="21"/>
      <c r="P11" s="22"/>
    </row>
    <row r="12" spans="1:16" x14ac:dyDescent="0.25">
      <c r="A12" s="1" t="s">
        <v>23</v>
      </c>
      <c r="B12" s="7"/>
      <c r="D12" s="9"/>
      <c r="E12" s="9"/>
      <c r="F12" s="10"/>
      <c r="G12" s="9"/>
      <c r="H12" s="9"/>
      <c r="I12" s="9"/>
      <c r="J12" s="10"/>
      <c r="K12" s="10"/>
      <c r="L12" s="11"/>
      <c r="M12" s="11"/>
      <c r="N12" s="11"/>
      <c r="O12" s="8"/>
      <c r="P12" s="8"/>
    </row>
    <row r="13" spans="1:16" x14ac:dyDescent="0.25">
      <c r="A13" s="5"/>
      <c r="B13" s="5" t="s">
        <v>14</v>
      </c>
    </row>
    <row r="14" spans="1:16" x14ac:dyDescent="0.25">
      <c r="A14" s="2"/>
      <c r="B14" s="2" t="s">
        <v>15</v>
      </c>
    </row>
    <row r="15" spans="1:16" x14ac:dyDescent="0.25">
      <c r="A15" s="6"/>
      <c r="B15" s="6" t="s">
        <v>16</v>
      </c>
    </row>
    <row r="16" spans="1:16" x14ac:dyDescent="0.25">
      <c r="A16" s="6" t="s">
        <v>22</v>
      </c>
      <c r="B16" s="6"/>
    </row>
    <row r="17" spans="1:2" x14ac:dyDescent="0.25">
      <c r="A17" s="6" t="s">
        <v>21</v>
      </c>
      <c r="B17" s="6"/>
    </row>
    <row r="18" spans="1:2" x14ac:dyDescent="0.25">
      <c r="A18" t="s">
        <v>3</v>
      </c>
      <c r="B18" t="s">
        <v>4</v>
      </c>
    </row>
    <row r="19" spans="1:2" x14ac:dyDescent="0.25">
      <c r="A19" t="s">
        <v>5</v>
      </c>
      <c r="B19" t="s">
        <v>6</v>
      </c>
    </row>
    <row r="20" spans="1:2" x14ac:dyDescent="0.25">
      <c r="A20" t="s">
        <v>7</v>
      </c>
      <c r="B20" t="s">
        <v>8</v>
      </c>
    </row>
    <row r="21" spans="1:2" x14ac:dyDescent="0.25">
      <c r="A21" t="s">
        <v>13</v>
      </c>
      <c r="B21" t="s">
        <v>52</v>
      </c>
    </row>
    <row r="22" spans="1:2" x14ac:dyDescent="0.25">
      <c r="A22" t="s">
        <v>9</v>
      </c>
      <c r="B22" t="s">
        <v>54</v>
      </c>
    </row>
    <row r="23" spans="1:2" ht="31.5" x14ac:dyDescent="0.25">
      <c r="A23" s="9" t="s">
        <v>59</v>
      </c>
      <c r="B23" t="s">
        <v>55</v>
      </c>
    </row>
  </sheetData>
  <mergeCells count="6">
    <mergeCell ref="A10:A11"/>
    <mergeCell ref="A2:L2"/>
    <mergeCell ref="A3:L3"/>
    <mergeCell ref="A4:A5"/>
    <mergeCell ref="A6:A7"/>
    <mergeCell ref="A8:A9"/>
  </mergeCells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Калькулятор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Федулова Дарья</cp:lastModifiedBy>
  <cp:lastPrinted>2022-01-31T15:14:08Z</cp:lastPrinted>
  <dcterms:created xsi:type="dcterms:W3CDTF">2022-01-31T13:14:19Z</dcterms:created>
  <dcterms:modified xsi:type="dcterms:W3CDTF">2025-07-16T14:28:50Z</dcterms:modified>
</cp:coreProperties>
</file>